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wreese\Desktop\"/>
    </mc:Choice>
  </mc:AlternateContent>
  <xr:revisionPtr revIDLastSave="0" documentId="13_ncr:1_{C80C5B93-1A64-4184-98F6-94DAA631AE0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solver_adj" localSheetId="0" hidden="1">Sheet1!$V$25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Sheet1!$V$30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100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9" i="1" l="1"/>
  <c r="V28" i="1"/>
  <c r="V27" i="1"/>
  <c r="V26" i="1"/>
  <c r="W25" i="1"/>
  <c r="V30" i="1" l="1"/>
  <c r="N23" i="1" l="1"/>
  <c r="E23" i="1"/>
  <c r="N22" i="1"/>
  <c r="E22" i="1"/>
  <c r="N21" i="1"/>
  <c r="E21" i="1"/>
  <c r="N20" i="1"/>
  <c r="E20" i="1"/>
  <c r="N19" i="1"/>
  <c r="E19" i="1"/>
  <c r="N18" i="1"/>
  <c r="E18" i="1"/>
  <c r="N17" i="1"/>
  <c r="E17" i="1"/>
  <c r="N16" i="1"/>
  <c r="E16" i="1"/>
  <c r="N15" i="1"/>
  <c r="E15" i="1"/>
  <c r="N14" i="1"/>
  <c r="E14" i="1"/>
  <c r="N13" i="1"/>
  <c r="E13" i="1"/>
  <c r="N12" i="1"/>
  <c r="E12" i="1"/>
  <c r="N11" i="1"/>
  <c r="E11" i="1"/>
  <c r="N10" i="1"/>
  <c r="E10" i="1"/>
  <c r="N9" i="1"/>
  <c r="E9" i="1"/>
  <c r="N8" i="1"/>
  <c r="E8" i="1"/>
  <c r="N7" i="1"/>
  <c r="E7" i="1"/>
  <c r="N6" i="1"/>
  <c r="E6" i="1"/>
  <c r="N5" i="1"/>
  <c r="I5" i="1"/>
  <c r="G5" i="1" s="1"/>
  <c r="E5" i="1"/>
  <c r="N4" i="1"/>
  <c r="I4" i="1"/>
  <c r="E4" i="1"/>
  <c r="O5" i="1" l="1"/>
  <c r="O4" i="1"/>
  <c r="R4" i="1"/>
  <c r="S4" i="1" s="1"/>
  <c r="R5" i="1"/>
  <c r="S5" i="1" s="1"/>
  <c r="C4" i="1"/>
  <c r="G4" i="1"/>
  <c r="H4" i="1" s="1"/>
  <c r="H5" i="1" s="1"/>
  <c r="I6" i="1" s="1"/>
  <c r="O6" i="1" l="1"/>
  <c r="G6" i="1"/>
  <c r="H6" i="1" s="1"/>
  <c r="I7" i="1" s="1"/>
  <c r="J6" i="1"/>
  <c r="R6" i="1"/>
  <c r="S6" i="1" s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J7" i="1" l="1"/>
  <c r="R7" i="1"/>
  <c r="S7" i="1" s="1"/>
  <c r="G7" i="1"/>
  <c r="H7" i="1" s="1"/>
  <c r="I8" i="1" s="1"/>
  <c r="O7" i="1"/>
  <c r="O8" i="1" l="1"/>
  <c r="G8" i="1"/>
  <c r="H8" i="1" s="1"/>
  <c r="I9" i="1" s="1"/>
  <c r="J8" i="1"/>
  <c r="R8" i="1"/>
  <c r="S8" i="1" s="1"/>
  <c r="J9" i="1" l="1"/>
  <c r="R9" i="1"/>
  <c r="S9" i="1" s="1"/>
  <c r="G9" i="1"/>
  <c r="H9" i="1" s="1"/>
  <c r="I10" i="1" s="1"/>
  <c r="O9" i="1"/>
  <c r="O10" i="1" l="1"/>
  <c r="G10" i="1"/>
  <c r="H10" i="1" s="1"/>
  <c r="I11" i="1" s="1"/>
  <c r="J10" i="1"/>
  <c r="R10" i="1"/>
  <c r="S10" i="1" s="1"/>
  <c r="J11" i="1" l="1"/>
  <c r="R11" i="1"/>
  <c r="S11" i="1" s="1"/>
  <c r="G11" i="1"/>
  <c r="H11" i="1" s="1"/>
  <c r="I12" i="1" s="1"/>
  <c r="O11" i="1"/>
  <c r="O12" i="1" l="1"/>
  <c r="G12" i="1"/>
  <c r="H12" i="1" s="1"/>
  <c r="I13" i="1" s="1"/>
  <c r="J12" i="1"/>
  <c r="R12" i="1"/>
  <c r="S12" i="1" s="1"/>
  <c r="J13" i="1" l="1"/>
  <c r="R13" i="1"/>
  <c r="S13" i="1" s="1"/>
  <c r="G13" i="1"/>
  <c r="H13" i="1" s="1"/>
  <c r="I14" i="1" s="1"/>
  <c r="O13" i="1"/>
  <c r="O14" i="1" l="1"/>
  <c r="G14" i="1"/>
  <c r="H14" i="1" s="1"/>
  <c r="I15" i="1" s="1"/>
  <c r="J14" i="1"/>
  <c r="R14" i="1"/>
  <c r="S14" i="1" s="1"/>
  <c r="J15" i="1" l="1"/>
  <c r="R15" i="1"/>
  <c r="S15" i="1" s="1"/>
  <c r="G15" i="1"/>
  <c r="H15" i="1" s="1"/>
  <c r="I16" i="1" s="1"/>
  <c r="O15" i="1"/>
  <c r="O16" i="1" l="1"/>
  <c r="G16" i="1"/>
  <c r="H16" i="1" s="1"/>
  <c r="I17" i="1" s="1"/>
  <c r="J16" i="1"/>
  <c r="R16" i="1"/>
  <c r="S16" i="1" s="1"/>
  <c r="J17" i="1" l="1"/>
  <c r="R17" i="1"/>
  <c r="S17" i="1" s="1"/>
  <c r="G17" i="1"/>
  <c r="H17" i="1" s="1"/>
  <c r="I18" i="1" s="1"/>
  <c r="O17" i="1"/>
  <c r="O18" i="1" l="1"/>
  <c r="G18" i="1"/>
  <c r="H18" i="1" s="1"/>
  <c r="I19" i="1" s="1"/>
  <c r="J18" i="1"/>
  <c r="R18" i="1"/>
  <c r="S18" i="1" s="1"/>
  <c r="J19" i="1" l="1"/>
  <c r="R19" i="1"/>
  <c r="S19" i="1" s="1"/>
  <c r="G19" i="1"/>
  <c r="H19" i="1" s="1"/>
  <c r="I20" i="1" s="1"/>
  <c r="O19" i="1"/>
  <c r="O20" i="1" l="1"/>
  <c r="G20" i="1"/>
  <c r="H20" i="1" s="1"/>
  <c r="I21" i="1" s="1"/>
  <c r="J20" i="1"/>
  <c r="R20" i="1"/>
  <c r="S20" i="1" s="1"/>
  <c r="J21" i="1" l="1"/>
  <c r="R21" i="1"/>
  <c r="S21" i="1" s="1"/>
  <c r="G21" i="1"/>
  <c r="H21" i="1" s="1"/>
  <c r="I22" i="1" s="1"/>
  <c r="O21" i="1"/>
  <c r="O22" i="1" l="1"/>
  <c r="G22" i="1"/>
  <c r="H22" i="1" s="1"/>
  <c r="I23" i="1" s="1"/>
  <c r="J22" i="1"/>
  <c r="R22" i="1"/>
  <c r="S22" i="1" s="1"/>
  <c r="J23" i="1" l="1"/>
  <c r="R23" i="1"/>
  <c r="S23" i="1" s="1"/>
  <c r="S24" i="1" s="1"/>
  <c r="T24" i="1" s="1"/>
  <c r="G23" i="1"/>
  <c r="H23" i="1" s="1"/>
  <c r="O23" i="1"/>
  <c r="O24" i="1" s="1"/>
  <c r="P24" i="1" s="1"/>
</calcChain>
</file>

<file path=xl/sharedStrings.xml><?xml version="1.0" encoding="utf-8"?>
<sst xmlns="http://schemas.openxmlformats.org/spreadsheetml/2006/main" count="29" uniqueCount="26">
  <si>
    <t>Today's Date:</t>
  </si>
  <si>
    <t>Pricing a Corporate Bond from a Zero Coupon Yield Curve</t>
  </si>
  <si>
    <t>Treasury</t>
  </si>
  <si>
    <t>Corporate</t>
  </si>
  <si>
    <t>Period</t>
  </si>
  <si>
    <t>Years till Mat.</t>
  </si>
  <si>
    <t>Nearest Date</t>
  </si>
  <si>
    <t>Cpn Rate (%)</t>
  </si>
  <si>
    <t>Cpn Pmt</t>
  </si>
  <si>
    <t>Price</t>
  </si>
  <si>
    <t>Disc Fact</t>
  </si>
  <si>
    <t>Sum DF</t>
  </si>
  <si>
    <t>Zero</t>
  </si>
  <si>
    <t>Zero BEY</t>
  </si>
  <si>
    <t>CF</t>
  </si>
  <si>
    <t>PV CF</t>
  </si>
  <si>
    <t>Disc Rate</t>
  </si>
  <si>
    <t>Coupon Rate</t>
  </si>
  <si>
    <t>Credit Spread</t>
  </si>
  <si>
    <t>Yield</t>
  </si>
  <si>
    <t>YTM</t>
  </si>
  <si>
    <t>Coupon Pmt</t>
  </si>
  <si>
    <t>c/(1+z1)</t>
  </si>
  <si>
    <t>c/(1+z2)^2</t>
  </si>
  <si>
    <t>c/(1+z3)^3</t>
  </si>
  <si>
    <t>(100+c)/(1+z4)^4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</si>
</sst>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0.000"/>
    <numFmt numFmtId="166" formatCode="_(* #,##0.000_);_(* \(#,##0.000\);_(* &quot;-&quot;??_);_(@_)"/>
    <numFmt numFmtId="167" formatCode="0.000%"/>
    <numFmt numFmtId="168" formatCode="0.0000%"/>
    <numFmt numFmtId="169" formatCode="_(* #,##0.0000_);_(* \(#,##0.0000\);_(* &quot;-&quot;??_);_(@_)"/>
  </numFmts>
  <fonts count="7" x14ac:knownFonts="1">
    <font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14" fontId="4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/>
    <xf numFmtId="166" fontId="4" fillId="0" borderId="0" xfId="1" applyNumberFormat="1" applyFont="1"/>
    <xf numFmtId="167" fontId="4" fillId="0" borderId="0" xfId="0" applyNumberFormat="1" applyFont="1"/>
    <xf numFmtId="168" fontId="3" fillId="0" borderId="0" xfId="0" applyNumberFormat="1" applyFont="1"/>
    <xf numFmtId="167" fontId="4" fillId="2" borderId="0" xfId="0" applyNumberFormat="1" applyFont="1" applyFill="1"/>
    <xf numFmtId="167" fontId="4" fillId="0" borderId="0" xfId="2" applyNumberFormat="1" applyFont="1"/>
    <xf numFmtId="10" fontId="4" fillId="2" borderId="0" xfId="2" applyNumberFormat="1" applyFont="1" applyFill="1"/>
    <xf numFmtId="168" fontId="4" fillId="0" borderId="0" xfId="2" applyNumberFormat="1" applyFont="1"/>
    <xf numFmtId="165" fontId="3" fillId="0" borderId="0" xfId="0" applyNumberFormat="1" applyFont="1"/>
    <xf numFmtId="0" fontId="5" fillId="0" borderId="0" xfId="3" applyFont="1"/>
    <xf numFmtId="22" fontId="4" fillId="0" borderId="0" xfId="0" applyNumberFormat="1" applyFont="1"/>
    <xf numFmtId="0" fontId="6" fillId="0" borderId="0" xfId="0" applyFont="1"/>
    <xf numFmtId="14" fontId="6" fillId="0" borderId="0" xfId="2" applyNumberFormat="1" applyFont="1" applyFill="1" applyProtection="1"/>
    <xf numFmtId="10" fontId="3" fillId="0" borderId="0" xfId="2" applyNumberFormat="1" applyFont="1" applyBorder="1" applyAlignment="1">
      <alignment horizontal="center"/>
    </xf>
    <xf numFmtId="166" fontId="4" fillId="3" borderId="0" xfId="1" applyNumberFormat="1" applyFont="1" applyFill="1"/>
    <xf numFmtId="169" fontId="4" fillId="3" borderId="0" xfId="0" applyNumberFormat="1" applyFont="1" applyFill="1"/>
    <xf numFmtId="167" fontId="4" fillId="3" borderId="0" xfId="2" applyNumberFormat="1" applyFont="1" applyFill="1"/>
    <xf numFmtId="0" fontId="3" fillId="0" borderId="0" xfId="0" applyFont="1" applyAlignment="1">
      <alignment horizontal="center"/>
    </xf>
    <xf numFmtId="10" fontId="3" fillId="0" borderId="0" xfId="2" applyNumberFormat="1" applyFont="1"/>
    <xf numFmtId="169" fontId="4" fillId="0" borderId="0" xfId="1" applyNumberFormat="1" applyFont="1"/>
    <xf numFmtId="43" fontId="4" fillId="0" borderId="0" xfId="0" applyNumberFormat="1" applyFont="1"/>
    <xf numFmtId="166" fontId="4" fillId="0" borderId="0" xfId="0" applyNumberFormat="1" applyFont="1"/>
    <xf numFmtId="14" fontId="3" fillId="0" borderId="0" xfId="0" applyNumberFormat="1" applyFont="1"/>
    <xf numFmtId="167" fontId="3" fillId="0" borderId="0" xfId="2" applyNumberFormat="1" applyFont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0"/>
  <sheetViews>
    <sheetView tabSelected="1" topLeftCell="B1" zoomScale="90" zoomScaleNormal="90" workbookViewId="0">
      <selection activeCell="L5" sqref="L5"/>
    </sheetView>
  </sheetViews>
  <sheetFormatPr defaultRowHeight="15.75" x14ac:dyDescent="0.25"/>
  <cols>
    <col min="1" max="1" width="8.6640625" style="3"/>
    <col min="2" max="2" width="9.1640625" style="3" customWidth="1"/>
    <col min="3" max="3" width="9.5" style="3" customWidth="1"/>
    <col min="4" max="5" width="8.6640625" style="3"/>
    <col min="6" max="6" width="7.9140625" style="3" customWidth="1"/>
    <col min="7" max="7" width="7.75" style="3" customWidth="1"/>
    <col min="8" max="8" width="7.5" style="3" customWidth="1"/>
    <col min="9" max="9" width="7.1640625" style="3" customWidth="1"/>
    <col min="10" max="10" width="8.6640625" style="3"/>
    <col min="11" max="11" width="1.9140625" style="3" customWidth="1"/>
    <col min="12" max="12" width="8.6640625" style="3"/>
    <col min="13" max="13" width="2.58203125" style="3" customWidth="1"/>
    <col min="14" max="15" width="8.6640625" style="3"/>
    <col min="16" max="16" width="6.83203125" style="3" customWidth="1"/>
    <col min="17" max="17" width="2.5" style="3" customWidth="1"/>
    <col min="18" max="18" width="7.25" style="3" customWidth="1"/>
    <col min="19" max="19" width="8.6640625" style="3"/>
    <col min="20" max="20" width="7.33203125" style="3" customWidth="1"/>
    <col min="21" max="21" width="9.5" style="3" customWidth="1"/>
    <col min="22" max="22" width="7.5" style="3" customWidth="1"/>
    <col min="23" max="23" width="6.75" style="3" customWidth="1"/>
    <col min="24" max="16384" width="8.6640625" style="3"/>
  </cols>
  <sheetData>
    <row r="1" spans="1:20" x14ac:dyDescent="0.25">
      <c r="A1" s="1" t="s">
        <v>0</v>
      </c>
      <c r="B1" s="29">
        <v>45261</v>
      </c>
      <c r="C1" s="2"/>
      <c r="D1" s="1" t="s">
        <v>1</v>
      </c>
    </row>
    <row r="2" spans="1:20" x14ac:dyDescent="0.25">
      <c r="B2" s="2"/>
      <c r="C2" s="2"/>
      <c r="N2" s="24" t="s">
        <v>2</v>
      </c>
      <c r="O2" s="24"/>
      <c r="R2" s="24" t="s">
        <v>3</v>
      </c>
      <c r="S2" s="24"/>
    </row>
    <row r="3" spans="1:20" x14ac:dyDescent="0.2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/>
      <c r="L3" s="4"/>
      <c r="M3" s="4"/>
      <c r="N3" s="4" t="s">
        <v>14</v>
      </c>
      <c r="O3" s="4" t="s">
        <v>15</v>
      </c>
      <c r="P3" s="4"/>
      <c r="Q3" s="4"/>
      <c r="R3" s="4" t="s">
        <v>16</v>
      </c>
      <c r="S3" s="4" t="s">
        <v>15</v>
      </c>
      <c r="T3" s="4"/>
    </row>
    <row r="4" spans="1:20" x14ac:dyDescent="0.25">
      <c r="A4" s="5">
        <v>1</v>
      </c>
      <c r="B4" s="6">
        <v>0.5</v>
      </c>
      <c r="C4" s="2">
        <f>DATE(YEAR(B1), MONTH(B1)+6, DAY(B1))</f>
        <v>45444</v>
      </c>
      <c r="D4" s="3">
        <v>0</v>
      </c>
      <c r="E4" s="7">
        <f>D4/2</f>
        <v>0</v>
      </c>
      <c r="G4" s="8">
        <f t="shared" ref="G4:G23" si="0">1/(1+I4)^A4</f>
        <v>0.97398012106572895</v>
      </c>
      <c r="H4" s="8">
        <f>G4</f>
        <v>0.97398012106572895</v>
      </c>
      <c r="I4" s="9">
        <f>J4/2</f>
        <v>2.6714999999999999E-2</v>
      </c>
      <c r="J4" s="23">
        <v>5.3429999999999998E-2</v>
      </c>
      <c r="L4" s="10" t="s">
        <v>17</v>
      </c>
      <c r="N4" s="3">
        <f>$L$5/2*100</f>
        <v>1.0999999999999999</v>
      </c>
      <c r="O4" s="3">
        <f t="shared" ref="O4:O23" si="1">N4/(1+I4)^A4</f>
        <v>1.0713781331723018</v>
      </c>
      <c r="R4" s="9">
        <f t="shared" ref="R4:R23" si="2">I4+$L$11/2</f>
        <v>2.9214999999999998E-2</v>
      </c>
      <c r="S4" s="7">
        <f t="shared" ref="S4:S23" si="3">N4/(1+R4)^A4</f>
        <v>1.0687757174157002</v>
      </c>
    </row>
    <row r="5" spans="1:20" x14ac:dyDescent="0.25">
      <c r="A5" s="5">
        <v>2</v>
      </c>
      <c r="B5" s="6">
        <v>1</v>
      </c>
      <c r="C5" s="2">
        <f>DATE(YEAR(C4), MONTH(C4)+6, DAY(C4))</f>
        <v>45627</v>
      </c>
      <c r="D5" s="3">
        <v>0</v>
      </c>
      <c r="E5" s="7">
        <f t="shared" ref="E5:E23" si="4">D5/2</f>
        <v>0</v>
      </c>
      <c r="G5" s="8">
        <f t="shared" si="0"/>
        <v>0.95164727031080032</v>
      </c>
      <c r="H5" s="8">
        <f>G5+H4</f>
        <v>1.9256273913765294</v>
      </c>
      <c r="I5" s="9">
        <f>J5/2</f>
        <v>2.5090000000000001E-2</v>
      </c>
      <c r="J5" s="23">
        <v>5.0180000000000002E-2</v>
      </c>
      <c r="L5" s="11">
        <v>2.1999999999999999E-2</v>
      </c>
      <c r="N5" s="3">
        <f t="shared" ref="N5:N22" si="5">$L$5/2*100</f>
        <v>1.0999999999999999</v>
      </c>
      <c r="O5" s="3">
        <f t="shared" si="1"/>
        <v>1.0468119973418801</v>
      </c>
      <c r="R5" s="9">
        <f t="shared" si="2"/>
        <v>2.759E-2</v>
      </c>
      <c r="S5" s="7">
        <f t="shared" si="3"/>
        <v>1.0417246637994901</v>
      </c>
    </row>
    <row r="6" spans="1:20" x14ac:dyDescent="0.25">
      <c r="A6" s="5">
        <v>3</v>
      </c>
      <c r="B6" s="6">
        <v>1.5</v>
      </c>
      <c r="C6" s="2">
        <f t="shared" ref="C6:C23" si="6">DATE(YEAR(C5), MONTH(C5)+6, DAY(C5))</f>
        <v>45809</v>
      </c>
      <c r="D6" s="21">
        <v>4.25</v>
      </c>
      <c r="E6" s="7">
        <f t="shared" si="4"/>
        <v>2.125</v>
      </c>
      <c r="F6" s="22">
        <v>99.075999999999993</v>
      </c>
      <c r="G6" s="8">
        <f t="shared" si="0"/>
        <v>0.9300762966298638</v>
      </c>
      <c r="H6" s="8">
        <f>G6+H5</f>
        <v>2.8557036880063933</v>
      </c>
      <c r="I6" s="12">
        <f t="shared" ref="I6:I23" si="7">((100+E6)/(F6-E6*H5))^(1/A6)-1</f>
        <v>2.4457173626870388E-2</v>
      </c>
      <c r="J6" s="12">
        <f t="shared" ref="J6:J23" si="8">I6*2</f>
        <v>4.8914347253740775E-2</v>
      </c>
      <c r="N6" s="3">
        <f t="shared" si="5"/>
        <v>1.0999999999999999</v>
      </c>
      <c r="O6" s="3">
        <f t="shared" si="1"/>
        <v>1.0230839262928499</v>
      </c>
      <c r="R6" s="9">
        <f t="shared" si="2"/>
        <v>2.6957173626870386E-2</v>
      </c>
      <c r="S6" s="7">
        <f t="shared" si="3"/>
        <v>1.0156303873154791</v>
      </c>
    </row>
    <row r="7" spans="1:20" x14ac:dyDescent="0.25">
      <c r="A7" s="5">
        <v>4</v>
      </c>
      <c r="B7" s="6">
        <v>2</v>
      </c>
      <c r="C7" s="2">
        <f t="shared" si="6"/>
        <v>45992</v>
      </c>
      <c r="D7" s="21">
        <v>4.875</v>
      </c>
      <c r="E7" s="7">
        <f t="shared" si="4"/>
        <v>2.4375</v>
      </c>
      <c r="F7" s="22">
        <v>100.18600000000001</v>
      </c>
      <c r="G7" s="8">
        <f t="shared" si="0"/>
        <v>0.91006928381192842</v>
      </c>
      <c r="H7" s="8">
        <f>G7+H6</f>
        <v>3.7657729718183219</v>
      </c>
      <c r="I7" s="12">
        <f t="shared" si="7"/>
        <v>2.3838333362949271E-2</v>
      </c>
      <c r="J7" s="12">
        <f t="shared" si="8"/>
        <v>4.7676666725898542E-2</v>
      </c>
      <c r="N7" s="3">
        <f t="shared" si="5"/>
        <v>1.0999999999999999</v>
      </c>
      <c r="O7" s="3">
        <f t="shared" si="1"/>
        <v>1.0010762121931212</v>
      </c>
      <c r="R7" s="9">
        <f t="shared" si="2"/>
        <v>2.633833336294927E-2</v>
      </c>
      <c r="S7" s="7">
        <f t="shared" si="3"/>
        <v>0.9913579310206172</v>
      </c>
    </row>
    <row r="8" spans="1:20" x14ac:dyDescent="0.25">
      <c r="A8" s="5">
        <v>5</v>
      </c>
      <c r="B8" s="6">
        <v>2.5</v>
      </c>
      <c r="C8" s="2">
        <f t="shared" si="6"/>
        <v>46174</v>
      </c>
      <c r="D8" s="21">
        <v>2.125</v>
      </c>
      <c r="E8" s="7">
        <f t="shared" si="4"/>
        <v>1.0625</v>
      </c>
      <c r="F8" s="22">
        <v>94.22</v>
      </c>
      <c r="G8" s="8">
        <f t="shared" si="0"/>
        <v>0.89270368551582457</v>
      </c>
      <c r="H8" s="8">
        <f>G8+H7</f>
        <v>4.6584766573341465</v>
      </c>
      <c r="I8" s="12">
        <f t="shared" si="7"/>
        <v>2.2959722715911512E-2</v>
      </c>
      <c r="J8" s="12">
        <f t="shared" si="8"/>
        <v>4.5919445431823025E-2</v>
      </c>
      <c r="N8" s="3">
        <f t="shared" si="5"/>
        <v>1.0999999999999999</v>
      </c>
      <c r="O8" s="3">
        <f t="shared" si="1"/>
        <v>0.98197405406740701</v>
      </c>
      <c r="R8" s="9">
        <f t="shared" si="2"/>
        <v>2.5459722715911511E-2</v>
      </c>
      <c r="S8" s="7">
        <f t="shared" si="3"/>
        <v>0.9700623509422851</v>
      </c>
    </row>
    <row r="9" spans="1:20" x14ac:dyDescent="0.25">
      <c r="A9" s="5">
        <v>6</v>
      </c>
      <c r="B9" s="6">
        <v>3</v>
      </c>
      <c r="C9" s="2">
        <f t="shared" si="6"/>
        <v>46357</v>
      </c>
      <c r="D9" s="21">
        <v>1.625</v>
      </c>
      <c r="E9" s="7">
        <f t="shared" si="4"/>
        <v>0.8125</v>
      </c>
      <c r="F9" s="22">
        <v>92.16</v>
      </c>
      <c r="G9" s="8">
        <f t="shared" si="0"/>
        <v>0.87662728050505645</v>
      </c>
      <c r="H9" s="8">
        <f t="shared" ref="H9:H23" si="9">G9+H8</f>
        <v>5.5351039378392031</v>
      </c>
      <c r="I9" s="12">
        <f t="shared" si="7"/>
        <v>2.2188136851093887E-2</v>
      </c>
      <c r="J9" s="12">
        <f t="shared" si="8"/>
        <v>4.4376273702187774E-2</v>
      </c>
      <c r="N9" s="3">
        <f t="shared" si="5"/>
        <v>1.0999999999999999</v>
      </c>
      <c r="O9" s="3">
        <f t="shared" si="1"/>
        <v>0.96429000855556202</v>
      </c>
      <c r="R9" s="9">
        <f t="shared" si="2"/>
        <v>2.4688136851093886E-2</v>
      </c>
      <c r="S9" s="7">
        <f t="shared" si="3"/>
        <v>0.95025997153065844</v>
      </c>
    </row>
    <row r="10" spans="1:20" x14ac:dyDescent="0.25">
      <c r="A10" s="5">
        <v>7</v>
      </c>
      <c r="B10" s="6">
        <v>3.5</v>
      </c>
      <c r="C10" s="2">
        <f t="shared" si="6"/>
        <v>46539</v>
      </c>
      <c r="D10" s="21">
        <v>2.625</v>
      </c>
      <c r="E10" s="7">
        <f t="shared" si="4"/>
        <v>1.3125</v>
      </c>
      <c r="F10" s="22">
        <v>94.22</v>
      </c>
      <c r="G10" s="8">
        <f t="shared" si="0"/>
        <v>0.85828674725809762</v>
      </c>
      <c r="H10" s="8">
        <f t="shared" si="9"/>
        <v>6.3933906850973008</v>
      </c>
      <c r="I10" s="12">
        <f t="shared" si="7"/>
        <v>2.2071044403919604E-2</v>
      </c>
      <c r="J10" s="12">
        <f t="shared" si="8"/>
        <v>4.4142088807839208E-2</v>
      </c>
      <c r="L10" s="1" t="s">
        <v>18</v>
      </c>
      <c r="N10" s="3">
        <f t="shared" si="5"/>
        <v>1.0999999999999999</v>
      </c>
      <c r="O10" s="3">
        <f t="shared" si="1"/>
        <v>0.94411542198390719</v>
      </c>
      <c r="R10" s="9">
        <f t="shared" si="2"/>
        <v>2.4571044403919603E-2</v>
      </c>
      <c r="S10" s="7">
        <f t="shared" si="3"/>
        <v>0.92810719378017892</v>
      </c>
    </row>
    <row r="11" spans="1:20" x14ac:dyDescent="0.25">
      <c r="A11" s="5">
        <v>8</v>
      </c>
      <c r="B11" s="6">
        <v>4</v>
      </c>
      <c r="C11" s="2">
        <f t="shared" si="6"/>
        <v>46722</v>
      </c>
      <c r="D11" s="21">
        <v>3.875</v>
      </c>
      <c r="E11" s="7">
        <f t="shared" si="4"/>
        <v>1.9375</v>
      </c>
      <c r="F11" s="22">
        <v>98.221999999999994</v>
      </c>
      <c r="G11" s="8">
        <f t="shared" si="0"/>
        <v>0.84203365344082404</v>
      </c>
      <c r="H11" s="8">
        <f t="shared" si="9"/>
        <v>7.2354243385381247</v>
      </c>
      <c r="I11" s="12">
        <f t="shared" si="7"/>
        <v>2.1724526734115734E-2</v>
      </c>
      <c r="J11" s="12">
        <f t="shared" si="8"/>
        <v>4.3449053468231469E-2</v>
      </c>
      <c r="L11" s="13">
        <v>5.0000000000000001E-3</v>
      </c>
      <c r="N11" s="3">
        <f t="shared" si="5"/>
        <v>1.0999999999999999</v>
      </c>
      <c r="O11" s="3">
        <f t="shared" si="1"/>
        <v>0.92623701878490639</v>
      </c>
      <c r="R11" s="9">
        <f t="shared" si="2"/>
        <v>2.4224526734115733E-2</v>
      </c>
      <c r="S11" s="7">
        <f t="shared" si="3"/>
        <v>0.90830418046842631</v>
      </c>
    </row>
    <row r="12" spans="1:20" x14ac:dyDescent="0.25">
      <c r="A12" s="5">
        <v>9</v>
      </c>
      <c r="B12" s="6">
        <v>4.5</v>
      </c>
      <c r="C12" s="2">
        <f t="shared" si="6"/>
        <v>46905</v>
      </c>
      <c r="D12" s="21">
        <v>3.625</v>
      </c>
      <c r="E12" s="7">
        <f t="shared" si="4"/>
        <v>1.8125</v>
      </c>
      <c r="F12" s="22">
        <v>97.215999999999994</v>
      </c>
      <c r="G12" s="8">
        <f t="shared" si="0"/>
        <v>0.82604585278231801</v>
      </c>
      <c r="H12" s="8">
        <f t="shared" si="9"/>
        <v>8.0614701913204421</v>
      </c>
      <c r="I12" s="12">
        <f t="shared" si="7"/>
        <v>2.14609315136991E-2</v>
      </c>
      <c r="J12" s="12">
        <f t="shared" si="8"/>
        <v>4.2921863027398199E-2</v>
      </c>
      <c r="N12" s="3">
        <f t="shared" si="5"/>
        <v>1.0999999999999999</v>
      </c>
      <c r="O12" s="3">
        <f t="shared" si="1"/>
        <v>0.90865043806054968</v>
      </c>
      <c r="R12" s="9">
        <f t="shared" si="2"/>
        <v>2.3960931513699098E-2</v>
      </c>
      <c r="S12" s="7">
        <f t="shared" si="3"/>
        <v>0.88887809590844002</v>
      </c>
    </row>
    <row r="13" spans="1:20" x14ac:dyDescent="0.25">
      <c r="A13" s="5">
        <v>10</v>
      </c>
      <c r="B13" s="6">
        <v>5</v>
      </c>
      <c r="C13" s="2">
        <f t="shared" si="6"/>
        <v>47088</v>
      </c>
      <c r="D13" s="21">
        <v>4.375</v>
      </c>
      <c r="E13" s="7">
        <f t="shared" si="4"/>
        <v>2.1875</v>
      </c>
      <c r="F13" s="22">
        <v>100.31</v>
      </c>
      <c r="G13" s="8">
        <f t="shared" si="0"/>
        <v>0.80905721302983857</v>
      </c>
      <c r="H13" s="8">
        <f t="shared" si="9"/>
        <v>8.8705274043502804</v>
      </c>
      <c r="I13" s="12">
        <f t="shared" si="7"/>
        <v>2.1414635891572775E-2</v>
      </c>
      <c r="J13" s="12">
        <f t="shared" si="8"/>
        <v>4.2829271783145551E-2</v>
      </c>
      <c r="N13" s="3">
        <f t="shared" si="5"/>
        <v>1.0999999999999999</v>
      </c>
      <c r="O13" s="3">
        <f t="shared" si="1"/>
        <v>0.88996293433282225</v>
      </c>
      <c r="R13" s="9">
        <f t="shared" si="2"/>
        <v>2.3914635891572774E-2</v>
      </c>
      <c r="S13" s="7">
        <f t="shared" si="3"/>
        <v>0.86847071081140781</v>
      </c>
    </row>
    <row r="14" spans="1:20" x14ac:dyDescent="0.25">
      <c r="A14" s="5">
        <v>11</v>
      </c>
      <c r="B14" s="6">
        <v>5.5</v>
      </c>
      <c r="C14" s="2">
        <f t="shared" si="6"/>
        <v>47270</v>
      </c>
      <c r="D14" s="21">
        <v>2.75</v>
      </c>
      <c r="E14" s="7">
        <f t="shared" si="4"/>
        <v>1.375</v>
      </c>
      <c r="F14" s="22">
        <v>92.266000000000005</v>
      </c>
      <c r="G14" s="8">
        <f t="shared" si="0"/>
        <v>0.7898300845279238</v>
      </c>
      <c r="H14" s="8">
        <f t="shared" si="9"/>
        <v>9.6603574888782049</v>
      </c>
      <c r="I14" s="12">
        <f t="shared" si="7"/>
        <v>2.1680538357345513E-2</v>
      </c>
      <c r="J14" s="12">
        <f t="shared" si="8"/>
        <v>4.3361076714691027E-2</v>
      </c>
      <c r="N14" s="3">
        <f t="shared" si="5"/>
        <v>1.0999999999999999</v>
      </c>
      <c r="O14" s="3">
        <f t="shared" si="1"/>
        <v>0.86881309298071607</v>
      </c>
      <c r="R14" s="9">
        <f t="shared" si="2"/>
        <v>2.4180538357345512E-2</v>
      </c>
      <c r="S14" s="7">
        <f t="shared" si="3"/>
        <v>0.8457674669412204</v>
      </c>
    </row>
    <row r="15" spans="1:20" x14ac:dyDescent="0.25">
      <c r="A15" s="5">
        <v>12</v>
      </c>
      <c r="B15" s="6">
        <v>6</v>
      </c>
      <c r="C15" s="2">
        <f t="shared" si="6"/>
        <v>47453</v>
      </c>
      <c r="D15" s="21">
        <v>3.875</v>
      </c>
      <c r="E15" s="7">
        <f t="shared" si="4"/>
        <v>1.9375</v>
      </c>
      <c r="F15" s="22">
        <v>98.024000000000001</v>
      </c>
      <c r="G15" s="8">
        <f t="shared" si="0"/>
        <v>0.77799688402499978</v>
      </c>
      <c r="H15" s="8">
        <f t="shared" si="9"/>
        <v>10.438354372903206</v>
      </c>
      <c r="I15" s="12">
        <f t="shared" si="7"/>
        <v>2.1139741046670713E-2</v>
      </c>
      <c r="J15" s="12">
        <f t="shared" si="8"/>
        <v>4.2279482093341425E-2</v>
      </c>
      <c r="N15" s="3">
        <f t="shared" si="5"/>
        <v>1.0999999999999999</v>
      </c>
      <c r="O15" s="3">
        <f t="shared" si="1"/>
        <v>0.85579657242749974</v>
      </c>
      <c r="R15" s="9">
        <f t="shared" si="2"/>
        <v>2.3639741046670711E-2</v>
      </c>
      <c r="S15" s="7">
        <f t="shared" si="3"/>
        <v>0.83104975508087009</v>
      </c>
    </row>
    <row r="16" spans="1:20" x14ac:dyDescent="0.25">
      <c r="A16" s="5">
        <v>13</v>
      </c>
      <c r="B16" s="6">
        <v>6.5</v>
      </c>
      <c r="C16" s="2">
        <f t="shared" si="6"/>
        <v>47635</v>
      </c>
      <c r="D16" s="21">
        <v>3.75</v>
      </c>
      <c r="E16" s="7">
        <f t="shared" si="4"/>
        <v>1.875</v>
      </c>
      <c r="F16" s="22">
        <v>97.075999999999993</v>
      </c>
      <c r="G16" s="8">
        <f t="shared" si="0"/>
        <v>0.760776299885218</v>
      </c>
      <c r="H16" s="8">
        <f t="shared" si="9"/>
        <v>11.199130672788424</v>
      </c>
      <c r="I16" s="12">
        <f t="shared" si="7"/>
        <v>2.1254724966215166E-2</v>
      </c>
      <c r="J16" s="12">
        <f t="shared" si="8"/>
        <v>4.2509449932430332E-2</v>
      </c>
      <c r="N16" s="3">
        <f t="shared" si="5"/>
        <v>1.0999999999999999</v>
      </c>
      <c r="O16" s="3">
        <f t="shared" si="1"/>
        <v>0.83685392987373963</v>
      </c>
      <c r="R16" s="9">
        <f t="shared" si="2"/>
        <v>2.3754724966215165E-2</v>
      </c>
      <c r="S16" s="7">
        <f t="shared" si="3"/>
        <v>0.81067305031008974</v>
      </c>
    </row>
    <row r="17" spans="1:23" x14ac:dyDescent="0.25">
      <c r="A17" s="5">
        <v>14</v>
      </c>
      <c r="B17" s="6">
        <v>7</v>
      </c>
      <c r="C17" s="2">
        <f t="shared" si="6"/>
        <v>47818</v>
      </c>
      <c r="D17" s="21">
        <v>4.375</v>
      </c>
      <c r="E17" s="7">
        <f t="shared" si="4"/>
        <v>2.1875</v>
      </c>
      <c r="F17" s="22">
        <v>100.276</v>
      </c>
      <c r="G17" s="8">
        <f t="shared" si="0"/>
        <v>0.74155744737150131</v>
      </c>
      <c r="H17" s="8">
        <f t="shared" si="9"/>
        <v>11.940688120159926</v>
      </c>
      <c r="I17" s="12">
        <f t="shared" si="7"/>
        <v>2.1587032005620843E-2</v>
      </c>
      <c r="J17" s="12">
        <f t="shared" si="8"/>
        <v>4.3174064011241686E-2</v>
      </c>
      <c r="N17" s="3">
        <f t="shared" si="5"/>
        <v>1.0999999999999999</v>
      </c>
      <c r="O17" s="3">
        <f t="shared" si="1"/>
        <v>0.81571319210865134</v>
      </c>
      <c r="Q17" s="14"/>
      <c r="R17" s="9">
        <f t="shared" si="2"/>
        <v>2.4087032005620842E-2</v>
      </c>
      <c r="S17" s="7">
        <f t="shared" si="3"/>
        <v>0.78827281826009388</v>
      </c>
    </row>
    <row r="18" spans="1:23" x14ac:dyDescent="0.25">
      <c r="A18" s="5">
        <v>15</v>
      </c>
      <c r="B18" s="6">
        <v>7.5</v>
      </c>
      <c r="C18" s="2">
        <f t="shared" si="6"/>
        <v>48000</v>
      </c>
      <c r="D18" s="21">
        <v>1.625</v>
      </c>
      <c r="E18" s="7">
        <f t="shared" si="4"/>
        <v>0.8125</v>
      </c>
      <c r="F18" s="22">
        <v>83.212000000000003</v>
      </c>
      <c r="G18" s="8">
        <f t="shared" si="0"/>
        <v>0.72917734311092464</v>
      </c>
      <c r="H18" s="8">
        <f t="shared" si="9"/>
        <v>12.669865463270851</v>
      </c>
      <c r="I18" s="12">
        <f t="shared" si="7"/>
        <v>2.1279126442453888E-2</v>
      </c>
      <c r="J18" s="12">
        <f t="shared" si="8"/>
        <v>4.2558252884907777E-2</v>
      </c>
      <c r="N18" s="3">
        <f t="shared" si="5"/>
        <v>1.0999999999999999</v>
      </c>
      <c r="O18" s="3">
        <f t="shared" si="1"/>
        <v>0.80209507742201702</v>
      </c>
      <c r="R18" s="9">
        <f t="shared" si="2"/>
        <v>2.3779126442453887E-2</v>
      </c>
      <c r="S18" s="7">
        <f t="shared" si="3"/>
        <v>0.77321207259493241</v>
      </c>
    </row>
    <row r="19" spans="1:23" x14ac:dyDescent="0.25">
      <c r="A19" s="5">
        <v>16</v>
      </c>
      <c r="B19" s="6">
        <v>8</v>
      </c>
      <c r="C19" s="2">
        <f t="shared" si="6"/>
        <v>48183</v>
      </c>
      <c r="D19" s="21">
        <v>1.375</v>
      </c>
      <c r="E19" s="7">
        <f t="shared" si="4"/>
        <v>0.6875</v>
      </c>
      <c r="F19" s="22">
        <v>80.281999999999996</v>
      </c>
      <c r="G19" s="8">
        <f t="shared" si="0"/>
        <v>0.71082773426692847</v>
      </c>
      <c r="H19" s="8">
        <f t="shared" si="9"/>
        <v>13.380693197537779</v>
      </c>
      <c r="I19" s="12">
        <f t="shared" si="7"/>
        <v>2.1561994205194779E-2</v>
      </c>
      <c r="J19" s="12">
        <f t="shared" si="8"/>
        <v>4.3123988410389558E-2</v>
      </c>
      <c r="N19" s="3">
        <f t="shared" si="5"/>
        <v>1.0999999999999999</v>
      </c>
      <c r="O19" s="3">
        <f t="shared" si="1"/>
        <v>0.78191050769362125</v>
      </c>
      <c r="R19" s="9">
        <f t="shared" si="2"/>
        <v>2.4061994205194778E-2</v>
      </c>
      <c r="S19" s="7">
        <f t="shared" si="3"/>
        <v>0.75192185533625522</v>
      </c>
    </row>
    <row r="20" spans="1:23" x14ac:dyDescent="0.25">
      <c r="A20" s="5">
        <v>17</v>
      </c>
      <c r="B20" s="6">
        <v>8.5</v>
      </c>
      <c r="C20" s="2">
        <f t="shared" si="6"/>
        <v>48366</v>
      </c>
      <c r="D20" s="21">
        <v>2.875</v>
      </c>
      <c r="E20" s="7">
        <f t="shared" si="4"/>
        <v>1.4375</v>
      </c>
      <c r="F20" s="22">
        <v>90.096000000000004</v>
      </c>
      <c r="G20" s="8">
        <f t="shared" si="0"/>
        <v>0.69857058315257525</v>
      </c>
      <c r="H20" s="8">
        <f t="shared" si="9"/>
        <v>14.079263780690354</v>
      </c>
      <c r="I20" s="12">
        <f t="shared" si="7"/>
        <v>2.1325323780742256E-2</v>
      </c>
      <c r="J20" s="12">
        <f t="shared" si="8"/>
        <v>4.2650647561484512E-2</v>
      </c>
      <c r="N20" s="3">
        <f t="shared" si="5"/>
        <v>1.0999999999999999</v>
      </c>
      <c r="O20" s="3">
        <f t="shared" si="1"/>
        <v>0.76842764146783271</v>
      </c>
      <c r="R20" s="9">
        <f t="shared" si="2"/>
        <v>2.3825323780742255E-2</v>
      </c>
      <c r="S20" s="7">
        <f t="shared" si="3"/>
        <v>0.7371450261201804</v>
      </c>
    </row>
    <row r="21" spans="1:23" x14ac:dyDescent="0.25">
      <c r="A21" s="5">
        <v>18</v>
      </c>
      <c r="B21" s="6">
        <v>9</v>
      </c>
      <c r="C21" s="2">
        <f t="shared" si="6"/>
        <v>48549</v>
      </c>
      <c r="D21" s="21">
        <v>4.125</v>
      </c>
      <c r="E21" s="7">
        <f t="shared" si="4"/>
        <v>2.0625</v>
      </c>
      <c r="F21" s="22">
        <v>99.016000000000005</v>
      </c>
      <c r="G21" s="8">
        <f t="shared" si="0"/>
        <v>0.68563398361128003</v>
      </c>
      <c r="H21" s="8">
        <f t="shared" si="9"/>
        <v>14.764897764301635</v>
      </c>
      <c r="I21" s="12">
        <f t="shared" si="7"/>
        <v>2.1188655115323085E-2</v>
      </c>
      <c r="J21" s="12">
        <f t="shared" si="8"/>
        <v>4.237731023064617E-2</v>
      </c>
      <c r="N21" s="3">
        <f t="shared" si="5"/>
        <v>1.0999999999999999</v>
      </c>
      <c r="O21" s="3">
        <f t="shared" si="1"/>
        <v>0.75419738197240793</v>
      </c>
      <c r="R21" s="9">
        <f t="shared" si="2"/>
        <v>2.3688655115323084E-2</v>
      </c>
      <c r="S21" s="7">
        <f t="shared" si="3"/>
        <v>0.72172318936680557</v>
      </c>
    </row>
    <row r="22" spans="1:23" x14ac:dyDescent="0.25">
      <c r="A22" s="5">
        <v>19</v>
      </c>
      <c r="B22" s="6">
        <v>9.5</v>
      </c>
      <c r="C22" s="2">
        <f t="shared" si="6"/>
        <v>48731</v>
      </c>
      <c r="D22" s="21">
        <v>3.375</v>
      </c>
      <c r="E22" s="7">
        <f t="shared" si="4"/>
        <v>1.6875</v>
      </c>
      <c r="F22" s="22">
        <v>93.096000000000004</v>
      </c>
      <c r="G22" s="8">
        <f t="shared" si="0"/>
        <v>0.67048786746395495</v>
      </c>
      <c r="H22" s="8">
        <f t="shared" si="9"/>
        <v>15.435385631765589</v>
      </c>
      <c r="I22" s="12">
        <f t="shared" si="7"/>
        <v>2.1262346155823453E-2</v>
      </c>
      <c r="J22" s="12">
        <f t="shared" si="8"/>
        <v>4.2524692311646906E-2</v>
      </c>
      <c r="N22" s="3">
        <f t="shared" si="5"/>
        <v>1.0999999999999999</v>
      </c>
      <c r="O22" s="3">
        <f t="shared" si="1"/>
        <v>0.73753665421035031</v>
      </c>
      <c r="R22" s="9">
        <f t="shared" si="2"/>
        <v>2.3762346155823452E-2</v>
      </c>
      <c r="S22" s="7">
        <f t="shared" si="3"/>
        <v>0.70405857628438373</v>
      </c>
    </row>
    <row r="23" spans="1:23" x14ac:dyDescent="0.25">
      <c r="A23" s="5">
        <v>20</v>
      </c>
      <c r="B23" s="6">
        <v>10</v>
      </c>
      <c r="C23" s="2">
        <f t="shared" si="6"/>
        <v>48914</v>
      </c>
      <c r="D23" s="21">
        <v>4.5</v>
      </c>
      <c r="E23" s="7">
        <f t="shared" si="4"/>
        <v>2.25</v>
      </c>
      <c r="F23" s="22">
        <v>102.06399999999999</v>
      </c>
      <c r="G23" s="8">
        <f t="shared" si="0"/>
        <v>0.65852696653816345</v>
      </c>
      <c r="H23" s="8">
        <f t="shared" si="9"/>
        <v>16.093912598303753</v>
      </c>
      <c r="I23" s="12">
        <f t="shared" si="7"/>
        <v>2.110716077412933E-2</v>
      </c>
      <c r="J23" s="12">
        <f t="shared" si="8"/>
        <v>4.221432154825866E-2</v>
      </c>
      <c r="N23" s="3">
        <f>100+L5/2*100</f>
        <v>101.1</v>
      </c>
      <c r="O23" s="3">
        <f t="shared" si="1"/>
        <v>66.57707631700832</v>
      </c>
      <c r="P23" s="4" t="s">
        <v>19</v>
      </c>
      <c r="R23" s="9">
        <f t="shared" si="2"/>
        <v>2.3607160774129329E-2</v>
      </c>
      <c r="S23" s="7">
        <f t="shared" si="3"/>
        <v>63.399356206654545</v>
      </c>
      <c r="T23" s="4" t="s">
        <v>19</v>
      </c>
    </row>
    <row r="24" spans="1:23" x14ac:dyDescent="0.25">
      <c r="O24" s="1">
        <f>SUM(O4:O23)</f>
        <v>83.556000511950458</v>
      </c>
      <c r="P24" s="30">
        <f>YIELD(B1,C23,L5,O24,100,2,1)</f>
        <v>4.2341141565283576E-2</v>
      </c>
      <c r="S24" s="15">
        <f>SUM(S4:S23)</f>
        <v>79.99475121994206</v>
      </c>
      <c r="T24" s="20">
        <f>YIELD(B1,C23,L5,S24,100,2)</f>
        <v>4.7344828672661259E-2</v>
      </c>
      <c r="W24" s="4" t="s">
        <v>20</v>
      </c>
    </row>
    <row r="25" spans="1:23" x14ac:dyDescent="0.25">
      <c r="U25" s="3" t="s">
        <v>21</v>
      </c>
      <c r="V25" s="7">
        <v>2.3881077500185248</v>
      </c>
      <c r="W25" s="25">
        <f>V25*2/100</f>
        <v>4.7762155000370496E-2</v>
      </c>
    </row>
    <row r="26" spans="1:23" x14ac:dyDescent="0.25">
      <c r="U26" s="3" t="s">
        <v>22</v>
      </c>
      <c r="V26" s="26">
        <f>V25*G4</f>
        <v>2.3259694754810485</v>
      </c>
    </row>
    <row r="27" spans="1:23" x14ac:dyDescent="0.25">
      <c r="U27" s="3" t="s">
        <v>23</v>
      </c>
      <c r="V27" s="27">
        <f>V25*G5</f>
        <v>2.2726362215131961</v>
      </c>
    </row>
    <row r="28" spans="1:23" x14ac:dyDescent="0.25">
      <c r="A28" s="16"/>
      <c r="F28" s="17"/>
      <c r="U28" s="3" t="s">
        <v>24</v>
      </c>
      <c r="V28" s="27">
        <f>V25*G6</f>
        <v>2.2211224120903061</v>
      </c>
    </row>
    <row r="29" spans="1:23" x14ac:dyDescent="0.25">
      <c r="U29" s="3" t="s">
        <v>25</v>
      </c>
      <c r="V29" s="27">
        <f>(100+V25)*G7</f>
        <v>93.180271890917908</v>
      </c>
    </row>
    <row r="30" spans="1:23" x14ac:dyDescent="0.25">
      <c r="U30" s="1" t="s">
        <v>9</v>
      </c>
      <c r="V30" s="28">
        <f>SUM(V26:V29)</f>
        <v>100.00000000000246</v>
      </c>
    </row>
    <row r="32" spans="1:23" x14ac:dyDescent="0.25">
      <c r="A32" s="16"/>
    </row>
    <row r="39" spans="1:4" x14ac:dyDescent="0.25">
      <c r="A39" s="18"/>
    </row>
    <row r="40" spans="1:4" x14ac:dyDescent="0.25">
      <c r="A40" s="19">
        <v>43867</v>
      </c>
      <c r="D40" s="2"/>
    </row>
  </sheetData>
  <mergeCells count="2">
    <mergeCell ref="N2:O2"/>
    <mergeCell ref="R2:S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4B545-8C8D-4ADF-8109-C12EB2204144}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Reese, William A</dc:creator>
  <cp:lastModifiedBy>Reese, William A</cp:lastModifiedBy>
  <dcterms:created xsi:type="dcterms:W3CDTF">2020-08-10T18:56:50Z</dcterms:created>
  <dcterms:modified xsi:type="dcterms:W3CDTF">2023-12-02T02:00:02Z</dcterms:modified>
</cp:coreProperties>
</file>